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https://d.docs.live.net/edfc1b3d27c773e9/Documents/Sunshine 2016/2016 Spring Plant Sale/"/>
    </mc:Choice>
  </mc:AlternateContent>
  <bookViews>
    <workbookView xWindow="0" yWindow="0" windowWidth="21600" windowHeight="11060"/>
  </bookViews>
  <sheets>
    <sheet name="Sheet1" sheetId="1" r:id="rId1"/>
  </sheets>
  <definedNames>
    <definedName name="_xlnm.Print_Area" localSheetId="0">Sheet1!$A$1:$G$38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35" i="1"/>
  <c r="G42" i="1"/>
  <c r="E6" i="1"/>
  <c r="D10" i="1"/>
  <c r="C10" i="1"/>
  <c r="F16" i="1"/>
  <c r="E30" i="1"/>
  <c r="F10" i="1"/>
  <c r="D12" i="1"/>
  <c r="E21" i="1"/>
  <c r="E28" i="1"/>
  <c r="C12" i="1"/>
  <c r="D11" i="1"/>
  <c r="E32" i="1"/>
  <c r="C7" i="1"/>
  <c r="D8" i="1"/>
  <c r="C11" i="1"/>
  <c r="F9" i="1"/>
  <c r="F8" i="1"/>
  <c r="E13" i="1"/>
  <c r="E26" i="1"/>
  <c r="D7" i="1"/>
  <c r="E27" i="1"/>
  <c r="E24" i="1"/>
  <c r="E22" i="1"/>
  <c r="D13" i="1"/>
  <c r="F15" i="1"/>
  <c r="F12" i="1"/>
  <c r="C13" i="1"/>
  <c r="F11" i="1"/>
  <c r="F7" i="1"/>
  <c r="F6" i="1"/>
  <c r="F13" i="1"/>
  <c r="G18" i="1"/>
</calcChain>
</file>

<file path=xl/sharedStrings.xml><?xml version="1.0" encoding="utf-8"?>
<sst xmlns="http://schemas.openxmlformats.org/spreadsheetml/2006/main" count="34" uniqueCount="34">
  <si>
    <t>Receipts:</t>
  </si>
  <si>
    <t>Cash</t>
  </si>
  <si>
    <t>Credit</t>
  </si>
  <si>
    <t>Total</t>
  </si>
  <si>
    <t>Costs:</t>
  </si>
  <si>
    <t>Less:</t>
  </si>
  <si>
    <t>Bank Costs for Credit Sales</t>
  </si>
  <si>
    <t>Net Receipts:</t>
  </si>
  <si>
    <t xml:space="preserve">Gabriel Valley Farms </t>
  </si>
  <si>
    <t>Total Costs:</t>
  </si>
  <si>
    <t>Net Profit</t>
  </si>
  <si>
    <t>Checks</t>
  </si>
  <si>
    <t>Post-Sale</t>
  </si>
  <si>
    <t>2016 Spring Plant Sale</t>
  </si>
  <si>
    <t xml:space="preserve">Ads and Promotion </t>
  </si>
  <si>
    <t>Seeds</t>
  </si>
  <si>
    <t>Tents</t>
  </si>
  <si>
    <t>Other Rentals</t>
  </si>
  <si>
    <t>Soil Mix</t>
  </si>
  <si>
    <t>Compost</t>
  </si>
  <si>
    <t>Bags for Compost</t>
  </si>
  <si>
    <t>Raffle</t>
  </si>
  <si>
    <t xml:space="preserve">Plant Sale Supplies </t>
  </si>
  <si>
    <t>Worker Relations</t>
  </si>
  <si>
    <t>Tx Dept of Ag Permit</t>
  </si>
  <si>
    <t>Gas to Greenhouse</t>
  </si>
  <si>
    <t>Sunsticks</t>
  </si>
  <si>
    <t>Silent Auction</t>
  </si>
  <si>
    <t>Donated 1,950 plants to 45 schools and other non-profit organizations</t>
  </si>
  <si>
    <t>$1,091 to be amortized in next 2 years.</t>
  </si>
  <si>
    <t>As of May 1, 2016</t>
  </si>
  <si>
    <t>Cash for Change</t>
  </si>
  <si>
    <t>Contribution to TSBVI (10% of Net Receipts)</t>
  </si>
  <si>
    <t>Total Contribution to Revenues in 2016: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</si>
</sst>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quotePrefix="1" applyFont="1"/>
    <xf numFmtId="0" fontId="2" fillId="0" borderId="0" xfId="0" applyFont="1"/>
    <xf numFmtId="0" fontId="5" fillId="0" borderId="0" xfId="0" applyFont="1"/>
    <xf numFmtId="14" fontId="0" fillId="0" borderId="0" xfId="0" applyNumberFormat="1"/>
    <xf numFmtId="44" fontId="0" fillId="0" borderId="0" xfId="1" applyFont="1"/>
    <xf numFmtId="44" fontId="4" fillId="0" borderId="0" xfId="1" applyFont="1"/>
    <xf numFmtId="44" fontId="0" fillId="0" borderId="1" xfId="1" applyFont="1" applyBorder="1"/>
    <xf numFmtId="44" fontId="0" fillId="0" borderId="0" xfId="1" applyFont="1" applyBorder="1"/>
    <xf numFmtId="44" fontId="2" fillId="0" borderId="2" xfId="1" applyFont="1" applyBorder="1"/>
    <xf numFmtId="0" fontId="0" fillId="0" borderId="0" xfId="0" applyBorder="1"/>
    <xf numFmtId="0" fontId="2" fillId="0" borderId="0" xfId="0" applyFont="1" applyFill="1" applyBorder="1"/>
    <xf numFmtId="14" fontId="0" fillId="0" borderId="0" xfId="0" applyNumberFormat="1" applyFont="1" applyBorder="1"/>
    <xf numFmtId="0" fontId="0" fillId="0" borderId="0" xfId="0" applyFont="1" applyBorder="1"/>
    <xf numFmtId="44" fontId="6" fillId="0" borderId="0" xfId="1" applyFont="1" applyBorder="1"/>
    <xf numFmtId="44" fontId="0" fillId="0" borderId="0" xfId="1" quotePrefix="1" applyFont="1" applyAlignment="1">
      <alignment horizontal="left"/>
    </xf>
    <xf numFmtId="44" fontId="6" fillId="0" borderId="0" xfId="1" applyFont="1"/>
    <xf numFmtId="0" fontId="0" fillId="0" borderId="0" xfId="0" applyFill="1" applyBorder="1"/>
    <xf numFmtId="14" fontId="0" fillId="0" borderId="0" xfId="0" quotePrefix="1" applyNumberFormat="1"/>
    <xf numFmtId="0" fontId="0" fillId="0" borderId="0" xfId="0" quotePrefix="1"/>
    <xf numFmtId="6" fontId="0" fillId="0" borderId="0" xfId="1" applyNumberFormat="1" applyFont="1"/>
    <xf numFmtId="44" fontId="2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A4" zoomScale="70" zoomScaleNormal="70" workbookViewId="0">
      <selection activeCell="E30" sqref="E30"/>
    </sheetView>
  </sheetViews>
  <sheetFormatPr defaultRowHeight="14.5" x14ac:dyDescent="0.35"/>
  <cols>
    <col min="1" max="1" width="9.7265625" bestFit="1" customWidth="1"/>
    <col min="2" max="2" width="10.81640625" customWidth="1"/>
    <col min="3" max="3" width="14.453125" style="5" customWidth="1"/>
    <col min="4" max="4" width="13.1796875" style="5" customWidth="1"/>
    <col min="5" max="5" width="13.54296875" style="5" customWidth="1"/>
    <col min="6" max="6" width="16.7265625" style="5" customWidth="1"/>
    <col min="7" max="7" width="18.26953125" style="5" customWidth="1"/>
  </cols>
  <sheetData>
    <row r="1" spans="1:12" ht="21" x14ac:dyDescent="0.5">
      <c r="A1" s="1" t="s">
        <v>13</v>
      </c>
    </row>
    <row r="2" spans="1:12" ht="21" x14ac:dyDescent="0.5">
      <c r="A2" s="1"/>
    </row>
    <row r="3" spans="1:12" x14ac:dyDescent="0.35">
      <c r="A3" t="s">
        <v>30</v>
      </c>
    </row>
    <row r="5" spans="1:12" x14ac:dyDescent="0.35">
      <c r="A5" s="3" t="s">
        <v>0</v>
      </c>
      <c r="C5" s="6" t="s">
        <v>1</v>
      </c>
      <c r="D5" s="6" t="s">
        <v>11</v>
      </c>
      <c r="E5" s="6" t="s">
        <v>2</v>
      </c>
      <c r="F5" s="6" t="s">
        <v>3</v>
      </c>
    </row>
    <row r="6" spans="1:12" x14ac:dyDescent="0.35">
      <c r="A6" s="18">
        <v>42433</v>
      </c>
      <c r="C6" s="5">
        <v>2010</v>
      </c>
      <c r="D6" s="5">
        <v>1355</v>
      </c>
      <c r="E6" s="5">
        <f>2264+2</f>
        <v>2266</v>
      </c>
      <c r="F6" s="5">
        <f>+SUM(C6:E6)</f>
        <v>5631</v>
      </c>
    </row>
    <row r="7" spans="1:12" x14ac:dyDescent="0.35">
      <c r="A7" s="4">
        <v>42434</v>
      </c>
      <c r="C7" s="5">
        <f>198+6110+9900+2317+1067-790-270+8.62+50-516+116</f>
        <v>18190.62</v>
      </c>
      <c r="D7" s="5">
        <f>1262+95+261+133-93-30</f>
        <v>1628</v>
      </c>
      <c r="E7" s="5">
        <v>16500.8</v>
      </c>
      <c r="F7" s="5">
        <f t="shared" ref="F7:F10" si="0">+SUM(C7:E7)</f>
        <v>36319.42</v>
      </c>
    </row>
    <row r="8" spans="1:12" x14ac:dyDescent="0.35">
      <c r="A8" t="s">
        <v>21</v>
      </c>
      <c r="C8" s="5">
        <v>790</v>
      </c>
      <c r="D8" s="5">
        <f>93+215</f>
        <v>308</v>
      </c>
      <c r="F8" s="5">
        <f t="shared" si="0"/>
        <v>1098</v>
      </c>
    </row>
    <row r="9" spans="1:12" x14ac:dyDescent="0.35">
      <c r="A9" t="s">
        <v>26</v>
      </c>
      <c r="C9" s="5">
        <v>270</v>
      </c>
      <c r="D9" s="5">
        <v>30</v>
      </c>
      <c r="F9" s="5">
        <f t="shared" si="0"/>
        <v>300</v>
      </c>
    </row>
    <row r="10" spans="1:12" x14ac:dyDescent="0.35">
      <c r="A10" t="s">
        <v>27</v>
      </c>
      <c r="C10" s="5">
        <f>449-70</f>
        <v>379</v>
      </c>
      <c r="D10" s="5">
        <f>209+70+20</f>
        <v>299</v>
      </c>
      <c r="E10" s="5">
        <v>347</v>
      </c>
      <c r="F10" s="5">
        <f t="shared" si="0"/>
        <v>1025</v>
      </c>
    </row>
    <row r="11" spans="1:12" x14ac:dyDescent="0.35">
      <c r="A11" s="12">
        <v>42435</v>
      </c>
      <c r="B11" s="13"/>
      <c r="C11" s="14">
        <f>680.38+632.05</f>
        <v>1312.4299999999998</v>
      </c>
      <c r="D11" s="14">
        <f>122+255+261</f>
        <v>638</v>
      </c>
      <c r="E11" s="14">
        <v>668</v>
      </c>
      <c r="F11" s="8">
        <f>+SUM(C11:E11)</f>
        <v>2618.4299999999998</v>
      </c>
      <c r="K11" s="10"/>
      <c r="L11" s="10"/>
    </row>
    <row r="12" spans="1:12" x14ac:dyDescent="0.35">
      <c r="A12" t="s">
        <v>12</v>
      </c>
      <c r="C12" s="7">
        <f>411.25+343.42+374+428.5+301.82+101+166+127.5+143.13+40+10</f>
        <v>2446.62</v>
      </c>
      <c r="D12" s="7">
        <f>115+164.29+32+10+10+300</f>
        <v>631.29</v>
      </c>
      <c r="E12" s="7">
        <v>5</v>
      </c>
      <c r="F12" s="7">
        <f>+SUM(C12:E12)</f>
        <v>3082.91</v>
      </c>
      <c r="K12" s="10"/>
      <c r="L12" s="10"/>
    </row>
    <row r="13" spans="1:12" x14ac:dyDescent="0.35">
      <c r="C13" s="5">
        <f>SUM(C6:C12)</f>
        <v>25398.67</v>
      </c>
      <c r="D13" s="5">
        <f>SUM(D6:D12)</f>
        <v>4889.29</v>
      </c>
      <c r="E13" s="5">
        <f>SUM(E6:E12)</f>
        <v>19786.8</v>
      </c>
      <c r="F13" s="5">
        <f>SUM(F6:F12)</f>
        <v>50074.759999999995</v>
      </c>
      <c r="K13" s="10"/>
      <c r="L13" s="10"/>
    </row>
    <row r="14" spans="1:12" x14ac:dyDescent="0.35">
      <c r="A14" s="2" t="s">
        <v>5</v>
      </c>
      <c r="K14" s="10"/>
      <c r="L14" s="10"/>
    </row>
    <row r="15" spans="1:12" x14ac:dyDescent="0.35">
      <c r="A15" t="s">
        <v>31</v>
      </c>
      <c r="C15" s="5">
        <v>1500</v>
      </c>
      <c r="F15" s="8">
        <f t="shared" ref="F15" si="1">+SUM(C15:E15)</f>
        <v>1500</v>
      </c>
    </row>
    <row r="16" spans="1:12" x14ac:dyDescent="0.35">
      <c r="A16" t="s">
        <v>6</v>
      </c>
      <c r="E16" s="16"/>
      <c r="F16" s="5">
        <f>62.96+454.75+18.4+0.14+10.41+21.53</f>
        <v>568.18999999999994</v>
      </c>
    </row>
    <row r="17" spans="1:8" x14ac:dyDescent="0.35">
      <c r="F17" s="8"/>
    </row>
    <row r="18" spans="1:8" x14ac:dyDescent="0.35">
      <c r="A18" s="2" t="s">
        <v>7</v>
      </c>
      <c r="G18" s="5">
        <f>+F13-F15-F16</f>
        <v>48006.569999999992</v>
      </c>
    </row>
    <row r="20" spans="1:8" x14ac:dyDescent="0.35">
      <c r="A20" s="3" t="s">
        <v>4</v>
      </c>
    </row>
    <row r="21" spans="1:8" x14ac:dyDescent="0.35">
      <c r="A21" t="s">
        <v>14</v>
      </c>
      <c r="E21" s="5">
        <f>564+545</f>
        <v>1109</v>
      </c>
      <c r="H21" s="19" t="s">
        <v>29</v>
      </c>
    </row>
    <row r="22" spans="1:8" x14ac:dyDescent="0.35">
      <c r="A22" t="s">
        <v>15</v>
      </c>
      <c r="E22" s="5">
        <f>19.56+8.48+11.12+15.93+78.35+18.42+3.58+11.27+72.72+37.6+15.1+7.96+49.04+3.58+17.21+5.82+77</f>
        <v>452.74</v>
      </c>
    </row>
    <row r="23" spans="1:8" x14ac:dyDescent="0.35">
      <c r="A23" s="10" t="s">
        <v>8</v>
      </c>
      <c r="B23" s="10"/>
      <c r="C23" s="8"/>
      <c r="D23" s="8"/>
      <c r="E23" s="8">
        <v>13815.75</v>
      </c>
      <c r="F23" s="8"/>
      <c r="G23" s="15"/>
    </row>
    <row r="24" spans="1:8" x14ac:dyDescent="0.35">
      <c r="A24" s="17" t="s">
        <v>18</v>
      </c>
      <c r="B24" s="10"/>
      <c r="C24" s="8"/>
      <c r="D24" s="8"/>
      <c r="E24" s="8">
        <f>10.98+391.8</f>
        <v>402.78000000000003</v>
      </c>
      <c r="F24" s="8"/>
      <c r="G24" s="15"/>
    </row>
    <row r="25" spans="1:8" x14ac:dyDescent="0.35">
      <c r="A25" s="17" t="s">
        <v>19</v>
      </c>
      <c r="B25" s="10"/>
      <c r="C25" s="8"/>
      <c r="D25" s="8"/>
      <c r="E25" s="8">
        <v>900</v>
      </c>
      <c r="F25" s="8"/>
      <c r="G25" s="15"/>
    </row>
    <row r="26" spans="1:8" x14ac:dyDescent="0.35">
      <c r="A26" s="17" t="s">
        <v>20</v>
      </c>
      <c r="B26" s="10"/>
      <c r="C26" s="8"/>
      <c r="D26" s="8"/>
      <c r="E26" s="8">
        <f>347.13+13.51</f>
        <v>360.64</v>
      </c>
      <c r="F26" s="8"/>
      <c r="G26" s="15"/>
    </row>
    <row r="27" spans="1:8" x14ac:dyDescent="0.35">
      <c r="A27" s="17" t="s">
        <v>16</v>
      </c>
      <c r="B27" s="10"/>
      <c r="C27" s="8"/>
      <c r="D27" s="8"/>
      <c r="E27" s="8">
        <f>400+1278-438</f>
        <v>1240</v>
      </c>
      <c r="F27" s="8"/>
      <c r="G27" s="15"/>
    </row>
    <row r="28" spans="1:8" x14ac:dyDescent="0.35">
      <c r="A28" s="17" t="s">
        <v>17</v>
      </c>
      <c r="B28" s="10"/>
      <c r="C28" s="8"/>
      <c r="D28" s="8"/>
      <c r="E28" s="8">
        <f>438+261</f>
        <v>699</v>
      </c>
      <c r="F28" s="8"/>
      <c r="G28" s="15"/>
    </row>
    <row r="29" spans="1:8" x14ac:dyDescent="0.35">
      <c r="A29" s="17" t="s">
        <v>22</v>
      </c>
      <c r="B29" s="10"/>
      <c r="C29" s="8"/>
      <c r="D29" s="8"/>
      <c r="E29" s="8">
        <v>1814.86</v>
      </c>
      <c r="F29" s="8"/>
      <c r="G29" s="15"/>
    </row>
    <row r="30" spans="1:8" x14ac:dyDescent="0.35">
      <c r="A30" s="17" t="s">
        <v>23</v>
      </c>
      <c r="B30" s="10"/>
      <c r="C30" s="8"/>
      <c r="D30" s="8"/>
      <c r="E30" s="8">
        <f>57.75+339+8.62+50+261.77+259.63+24.1</f>
        <v>1000.87</v>
      </c>
      <c r="F30" s="8"/>
      <c r="G30" s="15"/>
    </row>
    <row r="31" spans="1:8" x14ac:dyDescent="0.35">
      <c r="A31" s="17" t="s">
        <v>24</v>
      </c>
      <c r="B31" s="10"/>
      <c r="C31" s="8"/>
      <c r="D31" s="8"/>
      <c r="E31" s="8">
        <v>110</v>
      </c>
      <c r="F31" s="8"/>
    </row>
    <row r="32" spans="1:8" x14ac:dyDescent="0.35">
      <c r="A32" s="17" t="s">
        <v>25</v>
      </c>
      <c r="B32" s="10"/>
      <c r="C32" s="8"/>
      <c r="D32" s="8"/>
      <c r="E32" s="8">
        <f>79.47+78.14+44.88</f>
        <v>202.49</v>
      </c>
      <c r="F32" s="8"/>
      <c r="G32" s="15"/>
    </row>
    <row r="33" spans="1:7" x14ac:dyDescent="0.35">
      <c r="A33" s="11" t="s">
        <v>9</v>
      </c>
      <c r="F33" s="8"/>
      <c r="G33" s="15">
        <f>0-SUM(E21:E32)</f>
        <v>-22108.13</v>
      </c>
    </row>
    <row r="35" spans="1:7" ht="15" thickBot="1" x14ac:dyDescent="0.4">
      <c r="A35" s="2" t="s">
        <v>10</v>
      </c>
      <c r="G35" s="9">
        <f>+G18+G33</f>
        <v>25898.439999999991</v>
      </c>
    </row>
    <row r="36" spans="1:7" ht="15" thickTop="1" x14ac:dyDescent="0.35"/>
    <row r="38" spans="1:7" x14ac:dyDescent="0.35">
      <c r="A38" t="s">
        <v>28</v>
      </c>
    </row>
    <row r="40" spans="1:7" x14ac:dyDescent="0.35">
      <c r="B40" t="s">
        <v>32</v>
      </c>
      <c r="F40" s="20">
        <v>4800</v>
      </c>
    </row>
    <row r="42" spans="1:7" s="2" customFormat="1" x14ac:dyDescent="0.35">
      <c r="A42" s="2" t="s">
        <v>33</v>
      </c>
      <c r="C42" s="21"/>
      <c r="D42" s="21"/>
      <c r="E42" s="21"/>
      <c r="F42" s="21"/>
      <c r="G42" s="21">
        <f>+G35-F40</f>
        <v>21098.439999999991</v>
      </c>
    </row>
  </sheetData>
  <pageMargins left="0.7" right="0.7" top="0.75" bottom="0.75" header="0.3" footer="0.3"/>
  <pageSetup scale="92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 Limaye</cp:lastModifiedBy>
  <cp:lastPrinted>2016-04-12T01:00:19Z</cp:lastPrinted>
  <dcterms:created xsi:type="dcterms:W3CDTF">2015-10-05T00:38:32Z</dcterms:created>
  <dcterms:modified xsi:type="dcterms:W3CDTF">2017-04-10T00:58:23Z</dcterms:modified>
</cp:coreProperties>
</file>